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en\Webinar\2017-03-20 Stroage Spaces Direct Deep Dive\"/>
    </mc:Choice>
  </mc:AlternateContent>
  <bookViews>
    <workbookView xWindow="0" yWindow="0" windowWidth="18930" windowHeight="6540" activeTab="1"/>
  </bookViews>
  <sheets>
    <sheet name="Flash Vergleich" sheetId="1" r:id="rId1"/>
    <sheet name="Rechnung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H2" i="2"/>
  <c r="G2" i="2"/>
  <c r="E14" i="2"/>
  <c r="F9" i="2"/>
  <c r="F8" i="2"/>
  <c r="G4" i="2" l="1"/>
  <c r="F2" i="2"/>
  <c r="F3" i="2" s="1"/>
  <c r="B17" i="2"/>
  <c r="B16" i="2"/>
  <c r="B14" i="2"/>
  <c r="H12" i="1"/>
  <c r="B10" i="2"/>
  <c r="B9" i="2"/>
  <c r="H3" i="2"/>
  <c r="H11" i="1"/>
  <c r="H10" i="1"/>
  <c r="B13" i="2"/>
  <c r="B12" i="2"/>
  <c r="B8" i="2"/>
  <c r="H4" i="2" l="1"/>
  <c r="H12" i="2"/>
  <c r="H15" i="2" s="1"/>
  <c r="H16" i="2" s="1"/>
  <c r="G3" i="2"/>
  <c r="H2" i="1"/>
  <c r="H3" i="1"/>
  <c r="H4" i="1"/>
  <c r="H5" i="1"/>
  <c r="H9" i="1"/>
  <c r="H8" i="1"/>
  <c r="H6" i="1"/>
  <c r="H7" i="1"/>
  <c r="F6" i="2" l="1"/>
</calcChain>
</file>

<file path=xl/sharedStrings.xml><?xml version="1.0" encoding="utf-8"?>
<sst xmlns="http://schemas.openxmlformats.org/spreadsheetml/2006/main" count="80" uniqueCount="72">
  <si>
    <t>Produkt</t>
  </si>
  <si>
    <t>Kapazität</t>
  </si>
  <si>
    <t>Sequencial Read/Write (up to MB/s)</t>
  </si>
  <si>
    <t>Random 4KB 70/30 (up to IOPS)</t>
  </si>
  <si>
    <t>Preis</t>
  </si>
  <si>
    <t>DWPD</t>
  </si>
  <si>
    <t>Random 4KB Read/Wite (up to IOPS)</t>
  </si>
  <si>
    <t>460.000 / 90.000</t>
  </si>
  <si>
    <t>2.800 / 1.900</t>
  </si>
  <si>
    <t>2.600 / 1.000</t>
  </si>
  <si>
    <t>2.600 / 1.200</t>
  </si>
  <si>
    <t>430.000 / 50.000</t>
  </si>
  <si>
    <t>420.000 / 23.000</t>
  </si>
  <si>
    <t>Quelle: http://www.intel.com/content/www/us/en/solid-state-drives/intel-ssd-dc-family-for-pcie.html</t>
  </si>
  <si>
    <t>https://www-ssl.intel.com/content/www/us/en/solid-state-drives/data-center-family.html</t>
  </si>
  <si>
    <t>NVMe DC P3700</t>
  </si>
  <si>
    <t>SSD DC S3710</t>
  </si>
  <si>
    <t>550 / 470</t>
  </si>
  <si>
    <t>85.000 / 39.000</t>
  </si>
  <si>
    <t>-</t>
  </si>
  <si>
    <t>NVMe DC P3600</t>
  </si>
  <si>
    <t>NVMe DC P3500</t>
  </si>
  <si>
    <t>SSD DC S3610</t>
  </si>
  <si>
    <t>540 / 520</t>
  </si>
  <si>
    <t>84.000 / 28.000</t>
  </si>
  <si>
    <t>SSD DC S3510</t>
  </si>
  <si>
    <t>500 / 460</t>
  </si>
  <si>
    <t>67.000 / 15.300</t>
  </si>
  <si>
    <t>0.3</t>
  </si>
  <si>
    <t>SSD DC S3520</t>
  </si>
  <si>
    <t>450 / 380</t>
  </si>
  <si>
    <t>67.000 / 17.000</t>
  </si>
  <si>
    <t>NVMe DC P3520</t>
  </si>
  <si>
    <t>1.700 / 1.300</t>
  </si>
  <si>
    <t>320.000 / 26.000</t>
  </si>
  <si>
    <t>Preis / GB</t>
  </si>
  <si>
    <t>Anzahl Server</t>
  </si>
  <si>
    <t>NVMe Anzahl</t>
  </si>
  <si>
    <t>NVME Größe</t>
  </si>
  <si>
    <t>NVMe Preis</t>
  </si>
  <si>
    <t>SSD Anzahl</t>
  </si>
  <si>
    <t>SSD Größe</t>
  </si>
  <si>
    <t>SSD Preis</t>
  </si>
  <si>
    <t>NVME Type</t>
  </si>
  <si>
    <t>NVMe DWPD</t>
  </si>
  <si>
    <t>HDD Anzahl</t>
  </si>
  <si>
    <t>HDD Größe</t>
  </si>
  <si>
    <t>SSD Type</t>
  </si>
  <si>
    <t>HDD Type</t>
  </si>
  <si>
    <t>HDD Preis</t>
  </si>
  <si>
    <t>Cache Größe</t>
  </si>
  <si>
    <t>Performance Tier</t>
  </si>
  <si>
    <t>Netto Kapazität</t>
  </si>
  <si>
    <t>Capacity Tier</t>
  </si>
  <si>
    <t>Prozent</t>
  </si>
  <si>
    <t>Windows DC Preis</t>
  </si>
  <si>
    <t>Summe je Server</t>
  </si>
  <si>
    <t>Summe Lösung</t>
  </si>
  <si>
    <t>Capazität Gesamt</t>
  </si>
  <si>
    <t>Kapazität pro Server</t>
  </si>
  <si>
    <t>Constellation ES.3 SAS ST4000NM0023</t>
  </si>
  <si>
    <t>Enterprise Capacity 3.5 HDD v4 SAS ST6000NM0034</t>
  </si>
  <si>
    <t xml:space="preserve">Seagate Enterprise Capacity 2.5 HDD v3 SAS ST2000NX0273 </t>
  </si>
  <si>
    <t>Server Bays SSD + HHDs</t>
  </si>
  <si>
    <t>NVMe Bays</t>
  </si>
  <si>
    <t>Kapazität in GB</t>
  </si>
  <si>
    <t>NVMe Cache</t>
  </si>
  <si>
    <t>SSD + HHD Bays</t>
  </si>
  <si>
    <t>NVME Bays</t>
  </si>
  <si>
    <t>Storage Preis</t>
  </si>
  <si>
    <t>Server Preis (RAM CPU, Netzwerk, Boot)</t>
  </si>
  <si>
    <t>Capcity Tier Effizienz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</si>
</sst>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9" fontId="0" fillId="0" borderId="0" xfId="2" applyFont="1"/>
    <xf numFmtId="1" fontId="0" fillId="0" borderId="0" xfId="0" applyNumberFormat="1"/>
    <xf numFmtId="9" fontId="0" fillId="0" borderId="0" xfId="0" applyNumberFormat="1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4" fontId="4" fillId="0" borderId="0" xfId="0" applyNumberFormat="1" applyFont="1" applyAlignment="1">
      <alignment wrapText="1"/>
    </xf>
  </cellXfs>
  <cellStyles count="3">
    <cellStyle name="Prozent" xfId="2" builtinId="5"/>
    <cellStyle name="Standard" xfId="0" builtinId="0"/>
    <cellStyle name="Währung" xfId="1" builtinId="4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1:H12" totalsRowShown="0" headerRowDxfId="15">
  <autoFilter ref="A1:H12"/>
  <tableColumns count="8">
    <tableColumn id="1" name="Produkt" dataDxfId="14"/>
    <tableColumn id="2" name="Kapazität" dataDxfId="13"/>
    <tableColumn id="3" name="Sequencial Read/Write (up to MB/s)" dataDxfId="12"/>
    <tableColumn id="4" name="Random 4KB Read/Wite (up to IOPS)" dataDxfId="11"/>
    <tableColumn id="5" name="Random 4KB 70/30 (up to IOPS)" dataDxfId="10"/>
    <tableColumn id="6" name="DWPD" dataDxfId="9"/>
    <tableColumn id="7" name="Preis" dataDxfId="8" dataCellStyle="Währung"/>
    <tableColumn id="8" name="Preis / GB" dataDxfId="7">
      <calculatedColumnFormula>G2/B2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G6" sqref="G6"/>
    </sheetView>
  </sheetViews>
  <sheetFormatPr baseColWidth="10" defaultRowHeight="15" x14ac:dyDescent="0.25"/>
  <cols>
    <col min="1" max="1" width="36.28515625" customWidth="1"/>
    <col min="2" max="2" width="13.7109375" bestFit="1" customWidth="1"/>
    <col min="3" max="4" width="38.28515625" bestFit="1" customWidth="1"/>
    <col min="5" max="5" width="33.28515625" bestFit="1" customWidth="1"/>
    <col min="6" max="6" width="11.28515625" bestFit="1" customWidth="1"/>
    <col min="8" max="8" width="12" bestFit="1" customWidth="1"/>
  </cols>
  <sheetData>
    <row r="1" spans="1:8" x14ac:dyDescent="0.25">
      <c r="A1" s="4" t="s">
        <v>0</v>
      </c>
      <c r="B1" s="4" t="s">
        <v>1</v>
      </c>
      <c r="C1" s="4" t="s">
        <v>2</v>
      </c>
      <c r="D1" s="4" t="s">
        <v>6</v>
      </c>
      <c r="E1" s="4" t="s">
        <v>3</v>
      </c>
      <c r="F1" s="4" t="s">
        <v>5</v>
      </c>
      <c r="G1" s="7" t="s">
        <v>4</v>
      </c>
      <c r="H1" s="8" t="s">
        <v>35</v>
      </c>
    </row>
    <row r="2" spans="1:8" x14ac:dyDescent="0.25">
      <c r="A2" s="1" t="s">
        <v>15</v>
      </c>
      <c r="B2" s="2">
        <v>800</v>
      </c>
      <c r="C2" s="2" t="s">
        <v>8</v>
      </c>
      <c r="D2" s="2" t="s">
        <v>7</v>
      </c>
      <c r="E2" s="3">
        <v>200000</v>
      </c>
      <c r="F2" s="2">
        <v>17</v>
      </c>
      <c r="G2" s="5">
        <v>1570</v>
      </c>
      <c r="H2" s="6">
        <f t="shared" ref="H2:H9" si="0">G2/B2</f>
        <v>1.9624999999999999</v>
      </c>
    </row>
    <row r="3" spans="1:8" x14ac:dyDescent="0.25">
      <c r="A3" s="1" t="s">
        <v>16</v>
      </c>
      <c r="B3" s="2">
        <v>800</v>
      </c>
      <c r="C3" s="2" t="s">
        <v>17</v>
      </c>
      <c r="D3" s="2" t="s">
        <v>18</v>
      </c>
      <c r="E3" s="3" t="s">
        <v>19</v>
      </c>
      <c r="F3" s="2">
        <v>10</v>
      </c>
      <c r="G3" s="5">
        <v>1353</v>
      </c>
      <c r="H3" s="6">
        <f t="shared" si="0"/>
        <v>1.6912499999999999</v>
      </c>
    </row>
    <row r="4" spans="1:8" x14ac:dyDescent="0.25">
      <c r="A4" s="1" t="s">
        <v>20</v>
      </c>
      <c r="B4" s="2">
        <v>800</v>
      </c>
      <c r="C4" s="2" t="s">
        <v>9</v>
      </c>
      <c r="D4" s="2" t="s">
        <v>11</v>
      </c>
      <c r="E4" s="3">
        <v>110000</v>
      </c>
      <c r="F4" s="2">
        <v>3</v>
      </c>
      <c r="G4" s="5">
        <v>1058</v>
      </c>
      <c r="H4" s="6">
        <f t="shared" si="0"/>
        <v>1.3225</v>
      </c>
    </row>
    <row r="5" spans="1:8" x14ac:dyDescent="0.25">
      <c r="A5" s="1" t="s">
        <v>22</v>
      </c>
      <c r="B5" s="2">
        <v>800</v>
      </c>
      <c r="C5" s="2" t="s">
        <v>23</v>
      </c>
      <c r="D5" s="2" t="s">
        <v>24</v>
      </c>
      <c r="E5" s="3" t="s">
        <v>19</v>
      </c>
      <c r="F5" s="2">
        <v>3</v>
      </c>
      <c r="G5" s="5">
        <v>640</v>
      </c>
      <c r="H5" s="6">
        <f t="shared" si="0"/>
        <v>0.8</v>
      </c>
    </row>
    <row r="6" spans="1:8" x14ac:dyDescent="0.25">
      <c r="A6" s="1" t="s">
        <v>32</v>
      </c>
      <c r="B6" s="2">
        <v>1200</v>
      </c>
      <c r="C6" s="2" t="s">
        <v>33</v>
      </c>
      <c r="D6" s="2" t="s">
        <v>34</v>
      </c>
      <c r="E6" s="3" t="s">
        <v>19</v>
      </c>
      <c r="F6" s="2">
        <v>0.67</v>
      </c>
      <c r="G6" s="5">
        <v>704</v>
      </c>
      <c r="H6" s="6">
        <f t="shared" si="0"/>
        <v>0.58666666666666667</v>
      </c>
    </row>
    <row r="7" spans="1:8" x14ac:dyDescent="0.25">
      <c r="A7" s="1" t="s">
        <v>29</v>
      </c>
      <c r="B7" s="2">
        <v>800</v>
      </c>
      <c r="C7" s="2" t="s">
        <v>30</v>
      </c>
      <c r="D7" s="2" t="s">
        <v>31</v>
      </c>
      <c r="E7" s="3" t="s">
        <v>19</v>
      </c>
      <c r="F7" s="2">
        <v>1</v>
      </c>
      <c r="G7" s="5">
        <v>407</v>
      </c>
      <c r="H7" s="6">
        <f t="shared" si="0"/>
        <v>0.50875000000000004</v>
      </c>
    </row>
    <row r="8" spans="1:8" x14ac:dyDescent="0.25">
      <c r="A8" s="1" t="s">
        <v>21</v>
      </c>
      <c r="B8" s="2">
        <v>1200</v>
      </c>
      <c r="C8" s="2" t="s">
        <v>10</v>
      </c>
      <c r="D8" s="2" t="s">
        <v>12</v>
      </c>
      <c r="E8" s="3">
        <v>65000</v>
      </c>
      <c r="F8" s="2" t="s">
        <v>28</v>
      </c>
      <c r="G8" s="5">
        <v>1099</v>
      </c>
      <c r="H8" s="6">
        <f t="shared" si="0"/>
        <v>0.91583333333333339</v>
      </c>
    </row>
    <row r="9" spans="1:8" x14ac:dyDescent="0.25">
      <c r="A9" s="1" t="s">
        <v>25</v>
      </c>
      <c r="B9" s="2">
        <v>800</v>
      </c>
      <c r="C9" s="2" t="s">
        <v>26</v>
      </c>
      <c r="D9" s="2" t="s">
        <v>27</v>
      </c>
      <c r="E9" s="3" t="s">
        <v>19</v>
      </c>
      <c r="F9" s="2" t="s">
        <v>28</v>
      </c>
      <c r="G9" s="5">
        <v>482</v>
      </c>
      <c r="H9" s="6">
        <f t="shared" si="0"/>
        <v>0.60250000000000004</v>
      </c>
    </row>
    <row r="10" spans="1:8" x14ac:dyDescent="0.25">
      <c r="A10" t="s">
        <v>60</v>
      </c>
      <c r="B10" s="2">
        <v>4000</v>
      </c>
      <c r="C10" s="2"/>
      <c r="D10" s="2"/>
      <c r="E10" s="3"/>
      <c r="F10" s="2"/>
      <c r="G10" s="5">
        <v>198</v>
      </c>
      <c r="H10" s="6">
        <f>G10/B10</f>
        <v>4.9500000000000002E-2</v>
      </c>
    </row>
    <row r="11" spans="1:8" x14ac:dyDescent="0.25">
      <c r="A11" t="s">
        <v>61</v>
      </c>
      <c r="B11" s="2">
        <v>6000</v>
      </c>
      <c r="C11" s="2"/>
      <c r="D11" s="2"/>
      <c r="E11" s="3"/>
      <c r="F11" s="2"/>
      <c r="G11" s="5">
        <v>310</v>
      </c>
      <c r="H11" s="6">
        <f>G11/B11</f>
        <v>5.1666666666666666E-2</v>
      </c>
    </row>
    <row r="12" spans="1:8" ht="30" x14ac:dyDescent="0.25">
      <c r="A12" s="1" t="s">
        <v>62</v>
      </c>
      <c r="B12" s="2">
        <v>2000</v>
      </c>
      <c r="C12" s="2"/>
      <c r="D12" s="2"/>
      <c r="E12" s="3"/>
      <c r="F12" s="2"/>
      <c r="G12" s="5">
        <v>371</v>
      </c>
      <c r="H12" s="6">
        <f>G12/B12</f>
        <v>0.1855</v>
      </c>
    </row>
    <row r="14" spans="1:8" x14ac:dyDescent="0.25">
      <c r="A14" t="s">
        <v>13</v>
      </c>
    </row>
    <row r="15" spans="1:8" x14ac:dyDescent="0.25">
      <c r="A15" t="s">
        <v>14</v>
      </c>
    </row>
  </sheetData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50" zoomScaleNormal="150" workbookViewId="0">
      <selection activeCell="H16" sqref="H16"/>
    </sheetView>
  </sheetViews>
  <sheetFormatPr baseColWidth="10" defaultRowHeight="15" x14ac:dyDescent="0.25"/>
  <cols>
    <col min="1" max="1" width="21.5703125" customWidth="1"/>
    <col min="2" max="2" width="20.5703125" customWidth="1"/>
    <col min="4" max="4" width="19" customWidth="1"/>
    <col min="5" max="5" width="17.7109375" customWidth="1"/>
    <col min="6" max="6" width="12" bestFit="1" customWidth="1"/>
    <col min="7" max="7" width="16.7109375" customWidth="1"/>
    <col min="8" max="8" width="14" customWidth="1"/>
  </cols>
  <sheetData>
    <row r="1" spans="1:8" x14ac:dyDescent="0.25">
      <c r="A1" s="14" t="s">
        <v>36</v>
      </c>
      <c r="B1">
        <v>4</v>
      </c>
      <c r="F1" s="14" t="s">
        <v>66</v>
      </c>
      <c r="G1" s="14" t="s">
        <v>51</v>
      </c>
      <c r="H1" s="14" t="s">
        <v>53</v>
      </c>
    </row>
    <row r="2" spans="1:8" x14ac:dyDescent="0.25">
      <c r="A2" s="14" t="s">
        <v>63</v>
      </c>
      <c r="B2">
        <v>20</v>
      </c>
      <c r="E2" s="14" t="s">
        <v>58</v>
      </c>
      <c r="F2">
        <f>B5*B6*B1</f>
        <v>12800</v>
      </c>
      <c r="G2" s="12">
        <f>B11*B12*B1/3</f>
        <v>8533.3333333333339</v>
      </c>
      <c r="H2">
        <f>B15*B16*B1*E14</f>
        <v>32000</v>
      </c>
    </row>
    <row r="3" spans="1:8" x14ac:dyDescent="0.25">
      <c r="A3" s="14" t="s">
        <v>64</v>
      </c>
      <c r="B3">
        <v>4</v>
      </c>
      <c r="E3" s="14" t="s">
        <v>59</v>
      </c>
      <c r="F3">
        <f>F2/B1</f>
        <v>3200</v>
      </c>
      <c r="G3" s="12">
        <f>G2/B1</f>
        <v>2133.3333333333335</v>
      </c>
      <c r="H3">
        <f>H2/B1</f>
        <v>8000</v>
      </c>
    </row>
    <row r="4" spans="1:8" x14ac:dyDescent="0.25">
      <c r="A4" s="14" t="s">
        <v>43</v>
      </c>
      <c r="B4" s="9" t="s">
        <v>16</v>
      </c>
      <c r="E4" s="14" t="s">
        <v>54</v>
      </c>
      <c r="F4" s="11">
        <f>(B5*B6)/(B11*B12+B15*B16)</f>
        <v>0.14285714285714285</v>
      </c>
      <c r="G4" s="11">
        <f>G2/H2</f>
        <v>0.26666666666666666</v>
      </c>
      <c r="H4" s="13">
        <f>1-G4</f>
        <v>0.73333333333333339</v>
      </c>
    </row>
    <row r="5" spans="1:8" x14ac:dyDescent="0.25">
      <c r="A5" s="14" t="s">
        <v>37</v>
      </c>
      <c r="B5">
        <v>4</v>
      </c>
      <c r="E5" s="14"/>
    </row>
    <row r="6" spans="1:8" x14ac:dyDescent="0.25">
      <c r="A6" s="14" t="s">
        <v>38</v>
      </c>
      <c r="B6">
        <v>800</v>
      </c>
      <c r="E6" s="14" t="s">
        <v>65</v>
      </c>
      <c r="F6" s="12">
        <f>G2+H2</f>
        <v>40533.333333333336</v>
      </c>
    </row>
    <row r="7" spans="1:8" x14ac:dyDescent="0.25">
      <c r="A7" s="14" t="s">
        <v>44</v>
      </c>
      <c r="B7" s="9">
        <v>10</v>
      </c>
      <c r="E7" s="14"/>
    </row>
    <row r="8" spans="1:8" x14ac:dyDescent="0.25">
      <c r="A8" s="14" t="s">
        <v>39</v>
      </c>
      <c r="B8" s="6">
        <f>'Flash Vergleich'!G3</f>
        <v>1353</v>
      </c>
      <c r="E8" s="14" t="s">
        <v>67</v>
      </c>
      <c r="F8">
        <f>B11+B15</f>
        <v>16</v>
      </c>
    </row>
    <row r="9" spans="1:8" x14ac:dyDescent="0.25">
      <c r="A9" s="14" t="s">
        <v>47</v>
      </c>
      <c r="B9" s="10" t="str">
        <f>'Flash Vergleich'!A5</f>
        <v>SSD DC S3610</v>
      </c>
      <c r="E9" s="14" t="s">
        <v>68</v>
      </c>
      <c r="F9">
        <f>B5</f>
        <v>4</v>
      </c>
    </row>
    <row r="10" spans="1:8" x14ac:dyDescent="0.25">
      <c r="A10" s="14" t="s">
        <v>44</v>
      </c>
      <c r="B10" s="9">
        <f>'Flash Vergleich'!F5</f>
        <v>3</v>
      </c>
    </row>
    <row r="11" spans="1:8" x14ac:dyDescent="0.25">
      <c r="A11" s="14" t="s">
        <v>40</v>
      </c>
      <c r="B11">
        <v>8</v>
      </c>
    </row>
    <row r="12" spans="1:8" x14ac:dyDescent="0.25">
      <c r="A12" s="14" t="s">
        <v>41</v>
      </c>
      <c r="B12">
        <f>'Flash Vergleich'!B5</f>
        <v>800</v>
      </c>
      <c r="D12" s="14" t="s">
        <v>52</v>
      </c>
      <c r="E12">
        <v>40000</v>
      </c>
      <c r="G12" s="16" t="s">
        <v>69</v>
      </c>
      <c r="H12" s="6">
        <f>(B5*B8)+(B11*B13)+(B15*B17)</f>
        <v>13500</v>
      </c>
    </row>
    <row r="13" spans="1:8" ht="24.75" x14ac:dyDescent="0.25">
      <c r="A13" s="14" t="s">
        <v>42</v>
      </c>
      <c r="B13" s="6">
        <f>'Flash Vergleich'!G5</f>
        <v>640</v>
      </c>
      <c r="G13" s="17" t="s">
        <v>70</v>
      </c>
      <c r="H13" s="5">
        <v>7000</v>
      </c>
    </row>
    <row r="14" spans="1:8" ht="34.5" x14ac:dyDescent="0.25">
      <c r="A14" s="14" t="s">
        <v>48</v>
      </c>
      <c r="B14" s="18" t="str">
        <f>'Flash Vergleich'!A12</f>
        <v xml:space="preserve">Seagate Enterprise Capacity 2.5 HDD v3 SAS ST2000NX0273 </v>
      </c>
      <c r="D14" s="14" t="s">
        <v>71</v>
      </c>
      <c r="E14" s="11">
        <f>IF(B1&lt;2,0,IF(B1&lt;3,0.5,IF(B1&lt;4,0.33,IF(B1&lt;7,0.5,IF(B1&lt;12,0.667,IF(B1&lt;17,0.72,0))))))</f>
        <v>0.5</v>
      </c>
      <c r="G14" s="14" t="s">
        <v>55</v>
      </c>
      <c r="H14" s="5">
        <v>6000</v>
      </c>
    </row>
    <row r="15" spans="1:8" x14ac:dyDescent="0.25">
      <c r="A15" s="14" t="s">
        <v>45</v>
      </c>
      <c r="B15">
        <v>8</v>
      </c>
      <c r="D15" s="14" t="s">
        <v>50</v>
      </c>
      <c r="E15" s="11">
        <v>0.1</v>
      </c>
      <c r="G15" s="14" t="s">
        <v>56</v>
      </c>
      <c r="H15" s="6">
        <f>SUM(H12:H14)</f>
        <v>26500</v>
      </c>
    </row>
    <row r="16" spans="1:8" x14ac:dyDescent="0.25">
      <c r="A16" s="14" t="s">
        <v>46</v>
      </c>
      <c r="B16">
        <f>'Flash Vergleich'!B12</f>
        <v>2000</v>
      </c>
      <c r="D16" s="14" t="s">
        <v>51</v>
      </c>
      <c r="E16" s="11">
        <v>0.2</v>
      </c>
      <c r="G16" s="14" t="s">
        <v>57</v>
      </c>
      <c r="H16" s="15">
        <f>H15*B1</f>
        <v>106000</v>
      </c>
    </row>
    <row r="17" spans="1:2" x14ac:dyDescent="0.25">
      <c r="A17" s="14" t="s">
        <v>49</v>
      </c>
      <c r="B17" s="6">
        <f>'Flash Vergleich'!G12</f>
        <v>371</v>
      </c>
    </row>
    <row r="23" spans="1:2" x14ac:dyDescent="0.25">
      <c r="B23" s="11"/>
    </row>
  </sheetData>
  <conditionalFormatting sqref="F4">
    <cfRule type="cellIs" dxfId="6" priority="7" operator="lessThan">
      <formula>$E$15</formula>
    </cfRule>
    <cfRule type="cellIs" dxfId="5" priority="4" operator="greaterThan">
      <formula>"8%$E$15"</formula>
    </cfRule>
    <cfRule type="cellIs" dxfId="4" priority="3" operator="lessThan">
      <formula>$E$15</formula>
    </cfRule>
  </conditionalFormatting>
  <conditionalFormatting sqref="G4">
    <cfRule type="cellIs" dxfId="3" priority="6" operator="lessThan">
      <formula>$E$16</formula>
    </cfRule>
  </conditionalFormatting>
  <conditionalFormatting sqref="F6">
    <cfRule type="cellIs" dxfId="2" priority="5" operator="lessThan">
      <formula>$E$12</formula>
    </cfRule>
  </conditionalFormatting>
  <conditionalFormatting sqref="F8">
    <cfRule type="cellIs" dxfId="1" priority="2" operator="greaterThan">
      <formula>$B$2</formula>
    </cfRule>
  </conditionalFormatting>
  <conditionalFormatting sqref="F9">
    <cfRule type="cellIs" dxfId="0" priority="1" operator="greaterThan">
      <formula>$B$3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Flash Vergleich</vt:lpstr>
      <vt:lpstr>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</dc:creator>
  <cp:lastModifiedBy>Carsten</cp:lastModifiedBy>
  <dcterms:created xsi:type="dcterms:W3CDTF">2017-03-19T12:25:05Z</dcterms:created>
  <dcterms:modified xsi:type="dcterms:W3CDTF">2017-03-20T13:36:17Z</dcterms:modified>
</cp:coreProperties>
</file>